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<sst xmlns="http://schemas.openxmlformats.org/spreadsheetml/2006/main" count="112" uniqueCount="38">
  <si>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</si>
  <si>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</si>
  <si>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</si>
  <si>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</si>
  <si>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</si>
  <si>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</si>
  <si>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</si>
  <si>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</si>
  <si>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</si>
  <si>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</si>
  <si>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</si>
  <si>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</si>
  <si>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</si>
  <si>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</si>
  <si>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</si>
  <si>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</si>
  <si>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</si>
  <si>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</si>
  <si>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</si>
  <si>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</si>
  <si>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</si>
  <si>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</si>
  <si>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6</t>
  </si>
  <si>
    <t>9</t>
  </si>
  <si>
    <t>25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</si>
  <si>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</si>
  <si>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</si>
  <si>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</si>
  <si>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</si>
  <si>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Лот 1 Территориальный округ Ломоносовский</t>
  </si>
  <si>
    <t>ул. Выучейского</t>
  </si>
  <si>
    <t>ул. Г. Суфтина</t>
  </si>
  <si>
    <t>ул. Учительская</t>
  </si>
  <si>
    <t>ул. Розы Люксембург</t>
  </si>
  <si>
    <t>63,1</t>
  </si>
  <si>
    <t>65</t>
  </si>
  <si>
    <t>56</t>
  </si>
  <si>
    <t>69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</si>
</sst>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172" fontId="1" fillId="33" borderId="0" xfId="0" applyNumberFormat="1" applyFont="1" applyFill="1" applyAlignment="1">
      <alignment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49" fontId="4" fillId="33" borderId="23" xfId="52" applyNumberFormat="1" applyFont="1" applyFill="1" applyBorder="1" applyAlignment="1">
      <alignment horizontal="left" vertical="center" wrapText="1"/>
      <protection/>
    </xf>
    <xf numFmtId="49" fontId="4" fillId="33" borderId="10" xfId="52" applyNumberFormat="1" applyFont="1" applyFill="1" applyBorder="1" applyAlignment="1">
      <alignment horizontal="left" vertical="center" wrapText="1"/>
      <protection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24" xfId="52" applyNumberFormat="1" applyFont="1" applyFill="1" applyBorder="1" applyAlignment="1">
      <alignment horizontal="left" vertical="center" wrapText="1"/>
      <protection/>
    </xf>
    <xf numFmtId="49" fontId="6" fillId="33" borderId="25" xfId="0" applyNumberFormat="1" applyFont="1" applyFill="1" applyBorder="1" applyAlignment="1">
      <alignment horizontal="left" vertical="center" wrapText="1"/>
    </xf>
    <xf numFmtId="175" fontId="4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2" zoomScaleNormal="82" zoomScaleSheetLayoutView="100" zoomScalePageLayoutView="34" workbookViewId="0" topLeftCell="B1">
      <selection activeCell="A4" sqref="A4:B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10" width="12.75390625" style="1" customWidth="1"/>
    <col min="11" max="11" width="14.00390625" style="1" customWidth="1"/>
    <col min="12" max="16384" width="9.125" style="1" customWidth="1"/>
  </cols>
  <sheetData>
    <row r="1" spans="2:7" s="5" customFormat="1" ht="27" customHeight="1">
      <c r="B1" s="6"/>
      <c r="C1" s="49" t="s">
        <v>25</v>
      </c>
      <c r="D1" s="49"/>
      <c r="E1" s="49"/>
      <c r="F1" s="49"/>
      <c r="G1" s="9"/>
    </row>
    <row r="2" spans="2:7" s="5" customFormat="1" ht="41.25" customHeight="1">
      <c r="B2" s="7"/>
      <c r="C2" s="49" t="s">
        <v>26</v>
      </c>
      <c r="D2" s="49"/>
      <c r="E2" s="49"/>
      <c r="F2" s="49"/>
      <c r="G2" s="31"/>
    </row>
    <row r="3" spans="1:2" s="8" customFormat="1" ht="63" customHeight="1">
      <c r="A3" s="50" t="s">
        <v>20</v>
      </c>
      <c r="B3" s="50"/>
    </row>
    <row r="4" spans="1:2" s="5" customFormat="1" ht="18.75" customHeight="1">
      <c r="A4" s="53" t="s">
        <v>29</v>
      </c>
      <c r="B4" s="53"/>
    </row>
    <row r="5" spans="1:10" s="9" customFormat="1" ht="39" customHeight="1">
      <c r="A5" s="51" t="s">
        <v>7</v>
      </c>
      <c r="B5" s="52" t="s">
        <v>8</v>
      </c>
      <c r="C5" s="54" t="s">
        <v>30</v>
      </c>
      <c r="D5" s="55" t="s">
        <v>31</v>
      </c>
      <c r="E5" s="55" t="s">
        <v>31</v>
      </c>
      <c r="F5" s="33" t="s">
        <v>32</v>
      </c>
      <c r="G5" s="33" t="s">
        <v>33</v>
      </c>
      <c r="H5" s="55" t="s">
        <v>30</v>
      </c>
      <c r="I5" s="55" t="s">
        <v>31</v>
      </c>
      <c r="J5" s="33" t="s">
        <v>33</v>
      </c>
    </row>
    <row r="6" spans="1:10" s="9" customFormat="1" ht="27" customHeight="1">
      <c r="A6" s="51"/>
      <c r="B6" s="52"/>
      <c r="C6" s="33" t="s">
        <v>34</v>
      </c>
      <c r="D6" s="56" t="s">
        <v>23</v>
      </c>
      <c r="E6" s="34" t="s">
        <v>24</v>
      </c>
      <c r="F6" s="34" t="s">
        <v>35</v>
      </c>
      <c r="G6" s="34" t="s">
        <v>35</v>
      </c>
      <c r="H6" s="57" t="s">
        <v>36</v>
      </c>
      <c r="I6" s="58" t="s">
        <v>22</v>
      </c>
      <c r="J6" s="58" t="s">
        <v>37</v>
      </c>
    </row>
    <row r="7" spans="1:10" s="5" customFormat="1" ht="18.75" customHeight="1">
      <c r="A7" s="10"/>
      <c r="B7" s="10" t="s">
        <v>9</v>
      </c>
      <c r="C7" s="35">
        <v>513.1</v>
      </c>
      <c r="D7" s="35">
        <v>562</v>
      </c>
      <c r="E7" s="35">
        <v>508</v>
      </c>
      <c r="F7" s="35">
        <v>489.2</v>
      </c>
      <c r="G7" s="35">
        <v>521</v>
      </c>
      <c r="H7" s="59">
        <v>523.6</v>
      </c>
      <c r="I7" s="59">
        <v>340.7</v>
      </c>
      <c r="J7" s="59">
        <v>518.3</v>
      </c>
    </row>
    <row r="8" spans="1:10" s="5" customFormat="1" ht="18.75" customHeight="1" thickBot="1">
      <c r="A8" s="10"/>
      <c r="B8" s="10" t="s">
        <v>10</v>
      </c>
      <c r="C8" s="35">
        <v>513.1</v>
      </c>
      <c r="D8" s="35">
        <v>562</v>
      </c>
      <c r="E8" s="35">
        <v>508</v>
      </c>
      <c r="F8" s="35">
        <v>489.2</v>
      </c>
      <c r="G8" s="35">
        <v>521</v>
      </c>
      <c r="H8" s="59">
        <v>523.6</v>
      </c>
      <c r="I8" s="59">
        <v>340.7</v>
      </c>
      <c r="J8" s="59">
        <v>518.3</v>
      </c>
    </row>
    <row r="9" spans="1:10" s="5" customFormat="1" ht="18.75" customHeight="1" thickTop="1">
      <c r="A9" s="41" t="s">
        <v>6</v>
      </c>
      <c r="B9" s="18" t="s">
        <v>3</v>
      </c>
      <c r="C9" s="11">
        <f>C8*45%/100</f>
        <v>2.3089500000000003</v>
      </c>
      <c r="D9" s="11">
        <f>D8*45%/100</f>
        <v>2.529</v>
      </c>
      <c r="E9" s="11">
        <f>E8*45%/100</f>
        <v>2.286</v>
      </c>
      <c r="F9" s="11">
        <f>F8*45%/100</f>
        <v>2.2014</v>
      </c>
      <c r="G9" s="11">
        <f>G8*30%/100</f>
        <v>1.5629999999999997</v>
      </c>
      <c r="H9" s="11">
        <f>H8*25%/100</f>
        <v>1.3090000000000002</v>
      </c>
      <c r="I9" s="11">
        <f>I8*25%/100</f>
        <v>0.85175</v>
      </c>
      <c r="J9" s="11">
        <f>J8*45%/100</f>
        <v>2.33235</v>
      </c>
    </row>
    <row r="10" spans="1:10" s="8" customFormat="1" ht="18.75" customHeight="1">
      <c r="A10" s="42"/>
      <c r="B10" s="19" t="s">
        <v>13</v>
      </c>
      <c r="C10" s="12">
        <f aca="true" t="shared" si="0" ref="C10:H10">1007.68*C9</f>
        <v>2326.682736</v>
      </c>
      <c r="D10" s="12">
        <f t="shared" si="0"/>
        <v>2548.4227199999996</v>
      </c>
      <c r="E10" s="12">
        <f t="shared" si="0"/>
        <v>2303.5564799999997</v>
      </c>
      <c r="F10" s="12">
        <f t="shared" si="0"/>
        <v>2218.306752</v>
      </c>
      <c r="G10" s="12">
        <f t="shared" si="0"/>
        <v>1575.0038399999996</v>
      </c>
      <c r="H10" s="12">
        <f t="shared" si="0"/>
        <v>1319.05312</v>
      </c>
      <c r="I10" s="12">
        <f>1007.68*I9</f>
        <v>858.29144</v>
      </c>
      <c r="J10" s="12">
        <f>1007.68*J9</f>
        <v>2350.262448</v>
      </c>
    </row>
    <row r="11" spans="1:10" s="5" customFormat="1" ht="18.75" customHeight="1">
      <c r="A11" s="42"/>
      <c r="B11" s="19" t="s">
        <v>2</v>
      </c>
      <c r="C11" s="3">
        <f aca="true" t="shared" si="1" ref="C11:H11">C10/C7/12</f>
        <v>0.37788</v>
      </c>
      <c r="D11" s="3">
        <f t="shared" si="1"/>
        <v>0.37787999999999994</v>
      </c>
      <c r="E11" s="3">
        <f t="shared" si="1"/>
        <v>0.37788</v>
      </c>
      <c r="F11" s="3">
        <f t="shared" si="1"/>
        <v>0.37788</v>
      </c>
      <c r="G11" s="3">
        <f t="shared" si="1"/>
        <v>0.25192</v>
      </c>
      <c r="H11" s="3">
        <f t="shared" si="1"/>
        <v>0.20993333333333333</v>
      </c>
      <c r="I11" s="3">
        <f>I10/I7/12</f>
        <v>0.20993333333333333</v>
      </c>
      <c r="J11" s="3">
        <f>J10/J7/12</f>
        <v>0.37788</v>
      </c>
    </row>
    <row r="12" spans="1:10" s="5" customFormat="1" ht="18.75" customHeight="1" thickBot="1">
      <c r="A12" s="43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</row>
    <row r="13" spans="1:10" s="5" customFormat="1" ht="18.75" customHeight="1" thickTop="1">
      <c r="A13" s="42" t="s">
        <v>16</v>
      </c>
      <c r="B13" s="25" t="s">
        <v>4</v>
      </c>
      <c r="C13" s="26">
        <f>C8*10%/10</f>
        <v>5.131</v>
      </c>
      <c r="D13" s="26">
        <f>D8*10%/10</f>
        <v>5.62</v>
      </c>
      <c r="E13" s="26">
        <f>E8*10%/10</f>
        <v>5.08</v>
      </c>
      <c r="F13" s="26">
        <f>F8*10%/10</f>
        <v>4.892</v>
      </c>
      <c r="G13" s="26">
        <f>G8*5%/10</f>
        <v>2.605</v>
      </c>
      <c r="H13" s="26">
        <f>H8*10%/10</f>
        <v>5.236000000000001</v>
      </c>
      <c r="I13" s="26">
        <f>I8*10%/10</f>
        <v>3.407</v>
      </c>
      <c r="J13" s="26">
        <f>J8*10%/10</f>
        <v>5.183</v>
      </c>
    </row>
    <row r="14" spans="1:10" s="5" customFormat="1" ht="18.75" customHeight="1">
      <c r="A14" s="42"/>
      <c r="B14" s="19" t="s">
        <v>13</v>
      </c>
      <c r="C14" s="3">
        <f aca="true" t="shared" si="2" ref="C14:H14">2281.73*C13</f>
        <v>11707.556630000001</v>
      </c>
      <c r="D14" s="3">
        <f t="shared" si="2"/>
        <v>12823.3226</v>
      </c>
      <c r="E14" s="3">
        <f t="shared" si="2"/>
        <v>11591.188400000001</v>
      </c>
      <c r="F14" s="3">
        <f t="shared" si="2"/>
        <v>11162.223160000001</v>
      </c>
      <c r="G14" s="3">
        <f t="shared" si="2"/>
        <v>5943.90665</v>
      </c>
      <c r="H14" s="3">
        <f t="shared" si="2"/>
        <v>11947.138280000001</v>
      </c>
      <c r="I14" s="3">
        <f>2281.73*I13</f>
        <v>7773.85411</v>
      </c>
      <c r="J14" s="3">
        <f>2281.73*J13</f>
        <v>11826.20659</v>
      </c>
    </row>
    <row r="15" spans="1:10" s="5" customFormat="1" ht="18.75" customHeight="1">
      <c r="A15" s="42"/>
      <c r="B15" s="19" t="s">
        <v>2</v>
      </c>
      <c r="C15" s="3">
        <f aca="true" t="shared" si="3" ref="C15:H15">C14/C7/12</f>
        <v>1.9014416666666667</v>
      </c>
      <c r="D15" s="3">
        <f t="shared" si="3"/>
        <v>1.9014416666666667</v>
      </c>
      <c r="E15" s="3">
        <f t="shared" si="3"/>
        <v>1.901441666666667</v>
      </c>
      <c r="F15" s="3">
        <f t="shared" si="3"/>
        <v>1.901441666666667</v>
      </c>
      <c r="G15" s="3">
        <f t="shared" si="3"/>
        <v>0.9507208333333333</v>
      </c>
      <c r="H15" s="3">
        <f t="shared" si="3"/>
        <v>1.9014416666666667</v>
      </c>
      <c r="I15" s="3">
        <f>I14/I7/12</f>
        <v>1.901441666666667</v>
      </c>
      <c r="J15" s="3">
        <f>J14/J7/12</f>
        <v>1.901441666666667</v>
      </c>
    </row>
    <row r="16" spans="1:10" s="5" customFormat="1" ht="18.75" customHeight="1" thickBot="1">
      <c r="A16" s="43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</row>
    <row r="17" spans="1:10" s="27" customFormat="1" ht="18.75" customHeight="1" thickTop="1">
      <c r="A17" s="41" t="s">
        <v>17</v>
      </c>
      <c r="B17" s="21" t="s">
        <v>11</v>
      </c>
      <c r="C17" s="29">
        <v>395.1</v>
      </c>
      <c r="D17" s="29">
        <v>562</v>
      </c>
      <c r="E17" s="29">
        <v>406.9</v>
      </c>
      <c r="F17" s="30">
        <v>442.7</v>
      </c>
      <c r="G17" s="29">
        <v>526.2</v>
      </c>
      <c r="H17" s="29">
        <v>508</v>
      </c>
      <c r="I17" s="29">
        <v>292.2</v>
      </c>
      <c r="J17" s="29">
        <v>464.9</v>
      </c>
    </row>
    <row r="18" spans="1:10" s="5" customFormat="1" ht="18.75" customHeight="1">
      <c r="A18" s="42"/>
      <c r="B18" s="22" t="s">
        <v>4</v>
      </c>
      <c r="C18" s="14">
        <f>C17*0.07</f>
        <v>27.657000000000004</v>
      </c>
      <c r="D18" s="14">
        <f aca="true" t="shared" si="4" ref="D18:J18">D17*0.07</f>
        <v>39.34</v>
      </c>
      <c r="E18" s="14">
        <f t="shared" si="4"/>
        <v>28.483</v>
      </c>
      <c r="F18" s="14">
        <f t="shared" si="4"/>
        <v>30.989</v>
      </c>
      <c r="G18" s="14">
        <f>G17*0.08</f>
        <v>42.096000000000004</v>
      </c>
      <c r="H18" s="14">
        <f t="shared" si="4"/>
        <v>35.56</v>
      </c>
      <c r="I18" s="14">
        <f t="shared" si="4"/>
        <v>20.454</v>
      </c>
      <c r="J18" s="14">
        <f t="shared" si="4"/>
        <v>32.543</v>
      </c>
    </row>
    <row r="19" spans="1:10" s="5" customFormat="1" ht="18.75" customHeight="1">
      <c r="A19" s="42"/>
      <c r="B19" s="19" t="s">
        <v>13</v>
      </c>
      <c r="C19" s="2">
        <f aca="true" t="shared" si="5" ref="C19:H19">445.14*C18</f>
        <v>12311.236980000001</v>
      </c>
      <c r="D19" s="2">
        <f t="shared" si="5"/>
        <v>17511.8076</v>
      </c>
      <c r="E19" s="2">
        <f t="shared" si="5"/>
        <v>12678.92262</v>
      </c>
      <c r="F19" s="2">
        <f t="shared" si="5"/>
        <v>13794.44346</v>
      </c>
      <c r="G19" s="2">
        <f t="shared" si="5"/>
        <v>18738.61344</v>
      </c>
      <c r="H19" s="2">
        <f t="shared" si="5"/>
        <v>15829.1784</v>
      </c>
      <c r="I19" s="2">
        <f>445.14*I18</f>
        <v>9104.89356</v>
      </c>
      <c r="J19" s="2">
        <f>445.14*J18</f>
        <v>14486.191019999998</v>
      </c>
    </row>
    <row r="20" spans="1:10" s="5" customFormat="1" ht="18.75" customHeight="1">
      <c r="A20" s="42"/>
      <c r="B20" s="19" t="s">
        <v>2</v>
      </c>
      <c r="C20" s="3">
        <f aca="true" t="shared" si="6" ref="C20:H20">C19/C7/12</f>
        <v>1.999486289222374</v>
      </c>
      <c r="D20" s="3">
        <f t="shared" si="6"/>
        <v>2.59665</v>
      </c>
      <c r="E20" s="3">
        <f t="shared" si="6"/>
        <v>2.079875757874016</v>
      </c>
      <c r="F20" s="3">
        <f t="shared" si="6"/>
        <v>2.3498302432542926</v>
      </c>
      <c r="G20" s="3">
        <f t="shared" si="6"/>
        <v>2.9972190403071015</v>
      </c>
      <c r="H20" s="3">
        <f t="shared" si="6"/>
        <v>2.5192860962566845</v>
      </c>
      <c r="I20" s="3">
        <f>I19/I7/12</f>
        <v>2.2270065453478134</v>
      </c>
      <c r="J20" s="3">
        <f>J19/J7/12</f>
        <v>2.3291193999614124</v>
      </c>
    </row>
    <row r="21" spans="1:10" s="5" customFormat="1" ht="18.75" customHeight="1" thickBot="1">
      <c r="A21" s="43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</row>
    <row r="22" spans="1:10" s="5" customFormat="1" ht="18.75" customHeight="1" thickTop="1">
      <c r="A22" s="44" t="s">
        <v>27</v>
      </c>
      <c r="B22" s="36" t="s">
        <v>13</v>
      </c>
      <c r="C22" s="37">
        <v>7500</v>
      </c>
      <c r="D22" s="37">
        <v>7500</v>
      </c>
      <c r="E22" s="37">
        <v>7500</v>
      </c>
      <c r="F22" s="37">
        <v>7500</v>
      </c>
      <c r="G22" s="37">
        <v>7500</v>
      </c>
      <c r="H22" s="37">
        <v>7500</v>
      </c>
      <c r="I22" s="37">
        <v>7500</v>
      </c>
      <c r="J22" s="37">
        <v>7500</v>
      </c>
    </row>
    <row r="23" spans="1:10" s="5" customFormat="1" ht="18.75" customHeight="1">
      <c r="A23" s="45"/>
      <c r="B23" s="36" t="s">
        <v>2</v>
      </c>
      <c r="C23" s="37">
        <f>C22/C7/12</f>
        <v>1.2180861430520367</v>
      </c>
      <c r="D23" s="37">
        <f aca="true" t="shared" si="7" ref="D23:J23">D22/D7/12</f>
        <v>1.112099644128114</v>
      </c>
      <c r="E23" s="37">
        <f t="shared" si="7"/>
        <v>1.2303149606299213</v>
      </c>
      <c r="F23" s="37">
        <f t="shared" si="7"/>
        <v>1.277596075224857</v>
      </c>
      <c r="G23" s="37">
        <f t="shared" si="7"/>
        <v>1.199616122840691</v>
      </c>
      <c r="H23" s="37">
        <f t="shared" si="7"/>
        <v>1.193659281894576</v>
      </c>
      <c r="I23" s="37">
        <f t="shared" si="7"/>
        <v>1.8344584678602878</v>
      </c>
      <c r="J23" s="37">
        <f t="shared" si="7"/>
        <v>1.2058653289600618</v>
      </c>
    </row>
    <row r="24" spans="1:10" s="5" customFormat="1" ht="18.75" customHeight="1" thickBot="1">
      <c r="A24" s="46"/>
      <c r="B24" s="38" t="s">
        <v>0</v>
      </c>
      <c r="C24" s="39" t="s">
        <v>28</v>
      </c>
      <c r="D24" s="39" t="s">
        <v>28</v>
      </c>
      <c r="E24" s="39" t="s">
        <v>28</v>
      </c>
      <c r="F24" s="39" t="s">
        <v>28</v>
      </c>
      <c r="G24" s="39" t="s">
        <v>28</v>
      </c>
      <c r="H24" s="39" t="s">
        <v>28</v>
      </c>
      <c r="I24" s="39" t="s">
        <v>28</v>
      </c>
      <c r="J24" s="39" t="s">
        <v>28</v>
      </c>
    </row>
    <row r="25" spans="1:10" s="5" customFormat="1" ht="18.75" customHeight="1" thickTop="1">
      <c r="A25" s="41" t="s">
        <v>18</v>
      </c>
      <c r="B25" s="18" t="s">
        <v>5</v>
      </c>
      <c r="C25" s="15">
        <f>C8*0.7%</f>
        <v>3.5917</v>
      </c>
      <c r="D25" s="15">
        <f>D8*0.7%</f>
        <v>3.9339999999999997</v>
      </c>
      <c r="E25" s="15">
        <f>E8*0.7%</f>
        <v>3.5559999999999996</v>
      </c>
      <c r="F25" s="15">
        <f>F8*0.7%</f>
        <v>3.4243999999999994</v>
      </c>
      <c r="G25" s="15">
        <f>G8*0.5%</f>
        <v>2.605</v>
      </c>
      <c r="H25" s="15">
        <f>H8*0.7%</f>
        <v>3.6651999999999996</v>
      </c>
      <c r="I25" s="15">
        <f>I8*0.7%</f>
        <v>2.3848999999999996</v>
      </c>
      <c r="J25" s="15">
        <f>J8*0.7%</f>
        <v>3.6280999999999994</v>
      </c>
    </row>
    <row r="26" spans="1:10" s="5" customFormat="1" ht="18.75" customHeight="1">
      <c r="A26" s="42"/>
      <c r="B26" s="19" t="s">
        <v>13</v>
      </c>
      <c r="C26" s="14">
        <f aca="true" t="shared" si="8" ref="C26:H26">45.32*C25</f>
        <v>162.775844</v>
      </c>
      <c r="D26" s="14">
        <f t="shared" si="8"/>
        <v>178.28887999999998</v>
      </c>
      <c r="E26" s="14">
        <f t="shared" si="8"/>
        <v>161.15792</v>
      </c>
      <c r="F26" s="14">
        <f t="shared" si="8"/>
        <v>155.193808</v>
      </c>
      <c r="G26" s="14">
        <f t="shared" si="8"/>
        <v>118.0586</v>
      </c>
      <c r="H26" s="14">
        <f t="shared" si="8"/>
        <v>166.10686399999997</v>
      </c>
      <c r="I26" s="14">
        <f>45.32*I25</f>
        <v>108.08366799999997</v>
      </c>
      <c r="J26" s="14">
        <f>45.32*J25</f>
        <v>164.42549199999996</v>
      </c>
    </row>
    <row r="27" spans="1:10" s="5" customFormat="1" ht="18.75" customHeight="1">
      <c r="A27" s="42"/>
      <c r="B27" s="19" t="s">
        <v>2</v>
      </c>
      <c r="C27" s="14">
        <f aca="true" t="shared" si="9" ref="C27:J27">C26/C7/12</f>
        <v>0.026436666666666667</v>
      </c>
      <c r="D27" s="14">
        <f t="shared" si="9"/>
        <v>0.026436666666666664</v>
      </c>
      <c r="E27" s="14">
        <f t="shared" si="9"/>
        <v>0.026436666666666664</v>
      </c>
      <c r="F27" s="14">
        <f t="shared" si="9"/>
        <v>0.026436666666666664</v>
      </c>
      <c r="G27" s="14">
        <f t="shared" si="9"/>
        <v>0.018883333333333332</v>
      </c>
      <c r="H27" s="14">
        <f t="shared" si="9"/>
        <v>0.02643666666666666</v>
      </c>
      <c r="I27" s="14">
        <f t="shared" si="9"/>
        <v>0.02643666666666666</v>
      </c>
      <c r="J27" s="14">
        <f t="shared" si="9"/>
        <v>0.026436666666666664</v>
      </c>
    </row>
    <row r="28" spans="1:10" s="5" customFormat="1" ht="18.75" customHeight="1" thickBot="1">
      <c r="A28" s="43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</row>
    <row r="29" spans="1:10" s="27" customFormat="1" ht="18.75" customHeight="1" thickTop="1">
      <c r="A29" s="41" t="s">
        <v>19</v>
      </c>
      <c r="B29" s="21" t="s">
        <v>15</v>
      </c>
      <c r="C29" s="28" t="s">
        <v>21</v>
      </c>
      <c r="D29" s="28" t="s">
        <v>21</v>
      </c>
      <c r="E29" s="28" t="s">
        <v>21</v>
      </c>
      <c r="F29" s="28" t="s">
        <v>21</v>
      </c>
      <c r="G29" s="28" t="s">
        <v>21</v>
      </c>
      <c r="H29" s="28" t="s">
        <v>21</v>
      </c>
      <c r="I29" s="28" t="s">
        <v>21</v>
      </c>
      <c r="J29" s="28" t="s">
        <v>21</v>
      </c>
    </row>
    <row r="30" spans="1:10" s="5" customFormat="1" ht="18.75" customHeight="1">
      <c r="A30" s="42"/>
      <c r="B30" s="23" t="s">
        <v>4</v>
      </c>
      <c r="C30" s="4">
        <f aca="true" t="shared" si="10" ref="C30:H30">C29*8%</f>
        <v>0</v>
      </c>
      <c r="D30" s="4">
        <f t="shared" si="10"/>
        <v>0</v>
      </c>
      <c r="E30" s="4">
        <f t="shared" si="10"/>
        <v>0</v>
      </c>
      <c r="F30" s="4">
        <f t="shared" si="10"/>
        <v>0</v>
      </c>
      <c r="G30" s="4">
        <f t="shared" si="10"/>
        <v>0</v>
      </c>
      <c r="H30" s="4">
        <f t="shared" si="10"/>
        <v>0</v>
      </c>
      <c r="I30" s="4">
        <f>I29*8%</f>
        <v>0</v>
      </c>
      <c r="J30" s="4">
        <f>J29*8%</f>
        <v>0</v>
      </c>
    </row>
    <row r="31" spans="1:10" s="5" customFormat="1" ht="18.75" customHeight="1">
      <c r="A31" s="42"/>
      <c r="B31" s="24" t="s">
        <v>1</v>
      </c>
      <c r="C31" s="2">
        <f aca="true" t="shared" si="11" ref="C31:H31">C30*1209.48</f>
        <v>0</v>
      </c>
      <c r="D31" s="2">
        <f t="shared" si="11"/>
        <v>0</v>
      </c>
      <c r="E31" s="2">
        <f t="shared" si="11"/>
        <v>0</v>
      </c>
      <c r="F31" s="2">
        <f t="shared" si="11"/>
        <v>0</v>
      </c>
      <c r="G31" s="2">
        <f t="shared" si="11"/>
        <v>0</v>
      </c>
      <c r="H31" s="2">
        <f t="shared" si="11"/>
        <v>0</v>
      </c>
      <c r="I31" s="2">
        <f>I30*1209.48</f>
        <v>0</v>
      </c>
      <c r="J31" s="2">
        <f>J30*1209.48</f>
        <v>0</v>
      </c>
    </row>
    <row r="32" spans="1:10" s="5" customFormat="1" ht="18.75" customHeight="1">
      <c r="A32" s="42"/>
      <c r="B32" s="24" t="s">
        <v>2</v>
      </c>
      <c r="C32" s="3">
        <f aca="true" t="shared" si="12" ref="C32:J32">C31/C7</f>
        <v>0</v>
      </c>
      <c r="D32" s="3">
        <f t="shared" si="12"/>
        <v>0</v>
      </c>
      <c r="E32" s="3">
        <f t="shared" si="12"/>
        <v>0</v>
      </c>
      <c r="F32" s="3">
        <f t="shared" si="12"/>
        <v>0</v>
      </c>
      <c r="G32" s="3">
        <f t="shared" si="12"/>
        <v>0</v>
      </c>
      <c r="H32" s="3">
        <f t="shared" si="12"/>
        <v>0</v>
      </c>
      <c r="I32" s="3">
        <f t="shared" si="12"/>
        <v>0</v>
      </c>
      <c r="J32" s="3">
        <f t="shared" si="12"/>
        <v>0</v>
      </c>
    </row>
    <row r="33" spans="1:10" s="5" customFormat="1" ht="18.75" customHeight="1" thickBot="1">
      <c r="A33" s="43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</row>
    <row r="34" spans="1:11" s="10" customFormat="1" ht="18.75" customHeight="1" thickTop="1">
      <c r="A34" s="47" t="s">
        <v>12</v>
      </c>
      <c r="B34" s="48"/>
      <c r="C34" s="16">
        <f>C10+C14+C19+C22+C26+C31</f>
        <v>34008.25219000001</v>
      </c>
      <c r="D34" s="16">
        <f aca="true" t="shared" si="13" ref="D34:J34">D10+D14+D19+D22+D26+D31</f>
        <v>40561.8418</v>
      </c>
      <c r="E34" s="16">
        <f t="shared" si="13"/>
        <v>34234.825419999994</v>
      </c>
      <c r="F34" s="16">
        <f t="shared" si="13"/>
        <v>34830.167180000004</v>
      </c>
      <c r="G34" s="16">
        <f t="shared" si="13"/>
        <v>33875.58252999999</v>
      </c>
      <c r="H34" s="16">
        <f t="shared" si="13"/>
        <v>36761.476664</v>
      </c>
      <c r="I34" s="16">
        <f t="shared" si="13"/>
        <v>25345.122778</v>
      </c>
      <c r="J34" s="16">
        <f t="shared" si="13"/>
        <v>36327.085549999996</v>
      </c>
      <c r="K34" s="40">
        <f>SUM(C34:J34)</f>
        <v>275944.354112</v>
      </c>
    </row>
    <row r="35" s="10" customFormat="1" ht="13.5" customHeight="1"/>
    <row r="36" spans="3:10" s="10" customFormat="1" ht="13.5" customHeight="1">
      <c r="C36" s="17">
        <f aca="true" t="shared" si="14" ref="C36:J36">C34/C7/12</f>
        <v>5.523330765607745</v>
      </c>
      <c r="D36" s="17">
        <f t="shared" si="14"/>
        <v>6.014507977461448</v>
      </c>
      <c r="E36" s="17">
        <f t="shared" si="14"/>
        <v>5.615949051837269</v>
      </c>
      <c r="F36" s="17">
        <f t="shared" si="14"/>
        <v>5.933184651812485</v>
      </c>
      <c r="G36" s="17">
        <f t="shared" si="14"/>
        <v>5.418359329814458</v>
      </c>
      <c r="H36" s="17">
        <f t="shared" si="14"/>
        <v>5.850757044817928</v>
      </c>
      <c r="I36" s="17">
        <f t="shared" si="14"/>
        <v>6.199276679874768</v>
      </c>
      <c r="J36" s="17">
        <f t="shared" si="14"/>
        <v>5.840743062254806</v>
      </c>
    </row>
    <row r="37" s="32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C2:F2"/>
    <mergeCell ref="C1:F1"/>
    <mergeCell ref="A3:B3"/>
    <mergeCell ref="A5:A6"/>
    <mergeCell ref="B5:B6"/>
    <mergeCell ref="A4:B4"/>
    <mergeCell ref="A9:A12"/>
    <mergeCell ref="A13:A16"/>
    <mergeCell ref="A17:A21"/>
    <mergeCell ref="A22:A24"/>
    <mergeCell ref="A29:A33"/>
    <mergeCell ref="A34:B34"/>
    <mergeCell ref="A25:A2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2017-11-28T09:20:20Z</dcterms:modified>
  <cp:category/>
  <cp:version/>
  <cp:contentType/>
  <cp:contentStatus/>
</cp:coreProperties>
</file>